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<sst xmlns="http://schemas.openxmlformats.org/spreadsheetml/2006/main" count="256" uniqueCount="114">
  <si>
    <t>火山口西支渠尾水疏通整治项目预算表</t>
  </si>
  <si>
    <t>编号</t>
  </si>
  <si>
    <t>项目 名 称</t>
  </si>
  <si>
    <t>单位</t>
  </si>
  <si>
    <t>数量</t>
  </si>
  <si>
    <t>单价
(元)</t>
  </si>
  <si>
    <t>合价
（元）</t>
  </si>
  <si>
    <t>备注</t>
  </si>
  <si>
    <t>二</t>
  </si>
  <si>
    <t>火山口水库管护中心</t>
  </si>
  <si>
    <t>1</t>
  </si>
  <si>
    <t>火山口西支渠尾水维修项目</t>
  </si>
  <si>
    <t>1.1</t>
  </si>
  <si>
    <t>土方开挖</t>
  </si>
  <si>
    <t>m3</t>
  </si>
  <si>
    <t>1.2</t>
  </si>
  <si>
    <t>土方回填</t>
  </si>
  <si>
    <t>1.3</t>
  </si>
  <si>
    <t>渠道清淤</t>
  </si>
  <si>
    <t>1.4</t>
  </si>
  <si>
    <t>渠道C20砼拆除</t>
  </si>
  <si>
    <t>1.5</t>
  </si>
  <si>
    <t>渠道C20砼恢复</t>
  </si>
  <si>
    <t>1.6</t>
  </si>
  <si>
    <t>D1000承插管埋设</t>
  </si>
  <si>
    <t>m</t>
  </si>
  <si>
    <t>1.7</t>
  </si>
  <si>
    <t>砖砌检查井</t>
  </si>
  <si>
    <t>1.8</t>
  </si>
  <si>
    <t>渠道C20砼衬砌</t>
  </si>
  <si>
    <t>1.9</t>
  </si>
  <si>
    <t>垃圾房拆除重建</t>
  </si>
  <si>
    <t>1.10</t>
  </si>
  <si>
    <t>电杆位移</t>
  </si>
  <si>
    <t>根</t>
  </si>
  <si>
    <t>1.11</t>
  </si>
  <si>
    <t>青苗（柑橘树）</t>
  </si>
  <si>
    <t>附表：枝江市2022年度农田水利设施
维修养护补助资金项目概算表</t>
  </si>
  <si>
    <t>2</t>
  </si>
  <si>
    <t>火山口高干渠渠道维修项目</t>
  </si>
  <si>
    <t>(1)</t>
  </si>
  <si>
    <t>2+050底板修复</t>
  </si>
  <si>
    <t>C20砼拆除</t>
  </si>
  <si>
    <t>C20砼底板修复</t>
  </si>
  <si>
    <t>D80U型槽修复</t>
  </si>
  <si>
    <t>山溪入渠跌水新建C20砼</t>
  </si>
  <si>
    <t>(2)</t>
  </si>
  <si>
    <t>3+160底板修复</t>
  </si>
  <si>
    <t>2.1</t>
  </si>
  <si>
    <t>2.2</t>
  </si>
  <si>
    <t>2.3</t>
  </si>
  <si>
    <t>2.4</t>
  </si>
  <si>
    <t>2.5</t>
  </si>
  <si>
    <t>(6)</t>
  </si>
  <si>
    <t>10+050渠道侧墙修复</t>
  </si>
  <si>
    <t>6.1</t>
  </si>
  <si>
    <t>6.2</t>
  </si>
  <si>
    <t>6.3</t>
  </si>
  <si>
    <t>C20砼侧墙修复</t>
  </si>
  <si>
    <t>6.4</t>
  </si>
  <si>
    <t>6.5</t>
  </si>
  <si>
    <t>模板</t>
  </si>
  <si>
    <t>m2</t>
  </si>
  <si>
    <t>(7)</t>
  </si>
  <si>
    <t>12+500处跨方处理</t>
  </si>
  <si>
    <t>7.1</t>
  </si>
  <si>
    <t>7.2</t>
  </si>
  <si>
    <t>7.3</t>
  </si>
  <si>
    <t>7.4</t>
  </si>
  <si>
    <t>C20砼恢复</t>
  </si>
  <si>
    <t>7.5</t>
  </si>
  <si>
    <t>模板制安</t>
  </si>
  <si>
    <t>3</t>
  </si>
  <si>
    <t>火山口主干渠渠道维修项目</t>
  </si>
  <si>
    <t>（1+250、11+400、13+700共三处）</t>
  </si>
  <si>
    <t>火山口主干渠渠道涵管洗管修复项目（1+250、11+400、13+700）</t>
  </si>
  <si>
    <t>C20砼修复</t>
  </si>
  <si>
    <t>4</t>
  </si>
  <si>
    <t>火山口东支渠渠道维修项目</t>
  </si>
  <si>
    <t>吴家门分水闸跨方处理</t>
  </si>
  <si>
    <t>跨方12m长</t>
  </si>
  <si>
    <t>路面和挡墙</t>
  </si>
  <si>
    <t>C20砼垫层</t>
  </si>
  <si>
    <t>D500涵管埋设</t>
  </si>
  <si>
    <t>涵管接头处理</t>
  </si>
  <si>
    <t>处</t>
  </si>
  <si>
    <t>C20砼涵管挡墙</t>
  </si>
  <si>
    <t>C25砼路面回复</t>
  </si>
  <si>
    <t>8+980分水闸挡墙修复</t>
  </si>
  <si>
    <t>邮电分水闸</t>
  </si>
  <si>
    <t>C20砖砌挡墙拆除</t>
  </si>
  <si>
    <t>C20砼挡墙修复</t>
  </si>
  <si>
    <t>(3)</t>
  </si>
  <si>
    <t>7+850涵管洗管修复项目</t>
  </si>
  <si>
    <t>3.1</t>
  </si>
  <si>
    <t>3.2</t>
  </si>
  <si>
    <t>3.3</t>
  </si>
  <si>
    <t>5</t>
  </si>
  <si>
    <t>火山口水库渠道清淤维修项目</t>
  </si>
  <si>
    <t>5.1</t>
  </si>
  <si>
    <t>火山口高干渠渠道清淤</t>
  </si>
  <si>
    <t>5.2</t>
  </si>
  <si>
    <t>火山口主干渠渠道清淤</t>
  </si>
  <si>
    <t>5.3</t>
  </si>
  <si>
    <t>火山口东支渠渠道清淤</t>
  </si>
  <si>
    <t>5.4</t>
  </si>
  <si>
    <t>火山口西支渠渠道清淤</t>
  </si>
  <si>
    <t>5.5</t>
  </si>
  <si>
    <t>渠道节制闸、泄洪闸保养</t>
  </si>
  <si>
    <t>5.6</t>
  </si>
  <si>
    <t>闸杆更换</t>
  </si>
  <si>
    <t>6</t>
  </si>
  <si>
    <t>火山口主干渠排水沟（李家老屋泄洪闸尾水）清淤项目</t>
  </si>
  <si>
    <t>清障、清淤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</si>
</sst>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10"/>
      <name val="宋体"/>
      <charset val="134"/>
    </font>
    <font>
      <sz val="10"/>
      <color indexed="10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178" fontId="7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N6" sqref="N6"/>
    </sheetView>
  </sheetViews>
  <sheetFormatPr defaultColWidth="9" defaultRowHeight="13.5" outlineLevelCol="6"/>
  <cols>
    <col min="1" max="1" width="7.75" customWidth="1"/>
    <col min="2" max="2" width="24.5" customWidth="1"/>
    <col min="3" max="3" width="7.875" customWidth="1"/>
    <col min="4" max="4" width="11.5" customWidth="1"/>
    <col min="5" max="5" width="9.625" customWidth="1"/>
    <col min="6" max="6" width="14.5" customWidth="1"/>
    <col min="7" max="7" width="11.625" customWidth="1"/>
    <col min="15" max="15" width="11.125"/>
  </cols>
  <sheetData>
    <row r="1" s="1" customFormat="1" ht="43.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40.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35" customHeight="1" spans="1:7">
      <c r="A3" s="6" t="s">
        <v>8</v>
      </c>
      <c r="B3" s="6" t="s">
        <v>9</v>
      </c>
      <c r="C3" s="7"/>
      <c r="D3" s="8"/>
      <c r="E3" s="6"/>
      <c r="F3" s="9">
        <f>F4</f>
        <v>390559.4</v>
      </c>
      <c r="G3" s="7"/>
    </row>
    <row r="4" s="3" customFormat="1" ht="35" customHeight="1" spans="1:7">
      <c r="A4" s="10" t="s">
        <v>10</v>
      </c>
      <c r="B4" s="11" t="s">
        <v>11</v>
      </c>
      <c r="C4" s="12"/>
      <c r="D4" s="13"/>
      <c r="E4" s="13"/>
      <c r="F4" s="14">
        <f>SUM(F5:F15)</f>
        <v>390559.4</v>
      </c>
      <c r="G4" s="15"/>
    </row>
    <row r="5" s="3" customFormat="1" ht="35" customHeight="1" spans="1:7">
      <c r="A5" s="16" t="s">
        <v>12</v>
      </c>
      <c r="B5" s="12" t="s">
        <v>13</v>
      </c>
      <c r="C5" s="12" t="s">
        <v>14</v>
      </c>
      <c r="D5" s="13">
        <v>1691</v>
      </c>
      <c r="E5" s="13">
        <v>15</v>
      </c>
      <c r="F5" s="13">
        <f t="shared" ref="F5:F15" si="0">E5*D5</f>
        <v>25365</v>
      </c>
      <c r="G5" s="13"/>
    </row>
    <row r="6" s="3" customFormat="1" ht="35" customHeight="1" spans="1:7">
      <c r="A6" s="16" t="s">
        <v>15</v>
      </c>
      <c r="B6" s="12" t="s">
        <v>16</v>
      </c>
      <c r="C6" s="12" t="s">
        <v>14</v>
      </c>
      <c r="D6" s="13">
        <v>596.2</v>
      </c>
      <c r="E6" s="13">
        <v>12</v>
      </c>
      <c r="F6" s="13">
        <f t="shared" si="0"/>
        <v>7154.4</v>
      </c>
      <c r="G6" s="13"/>
    </row>
    <row r="7" s="3" customFormat="1" ht="35" customHeight="1" spans="1:7">
      <c r="A7" s="16" t="s">
        <v>17</v>
      </c>
      <c r="B7" s="12" t="s">
        <v>18</v>
      </c>
      <c r="C7" s="12" t="s">
        <v>14</v>
      </c>
      <c r="D7" s="13">
        <v>280</v>
      </c>
      <c r="E7" s="13">
        <v>10</v>
      </c>
      <c r="F7" s="13">
        <f t="shared" si="0"/>
        <v>2800</v>
      </c>
      <c r="G7" s="13"/>
    </row>
    <row r="8" s="3" customFormat="1" ht="35" customHeight="1" spans="1:7">
      <c r="A8" s="16" t="s">
        <v>19</v>
      </c>
      <c r="B8" s="12" t="s">
        <v>20</v>
      </c>
      <c r="C8" s="12" t="s">
        <v>14</v>
      </c>
      <c r="D8" s="13">
        <f>210*4*0.3</f>
        <v>252</v>
      </c>
      <c r="E8" s="13">
        <v>90</v>
      </c>
      <c r="F8" s="13">
        <f t="shared" si="0"/>
        <v>22680</v>
      </c>
      <c r="G8" s="15"/>
    </row>
    <row r="9" s="3" customFormat="1" ht="35" customHeight="1" spans="1:7">
      <c r="A9" s="16" t="s">
        <v>21</v>
      </c>
      <c r="B9" s="12" t="s">
        <v>22</v>
      </c>
      <c r="C9" s="12" t="s">
        <v>14</v>
      </c>
      <c r="D9" s="13">
        <f>D8</f>
        <v>252</v>
      </c>
      <c r="E9" s="13">
        <v>620</v>
      </c>
      <c r="F9" s="13">
        <f t="shared" si="0"/>
        <v>156240</v>
      </c>
      <c r="G9" s="15"/>
    </row>
    <row r="10" s="3" customFormat="1" ht="35" customHeight="1" spans="1:7">
      <c r="A10" s="16" t="s">
        <v>23</v>
      </c>
      <c r="B10" s="12" t="s">
        <v>24</v>
      </c>
      <c r="C10" s="12" t="s">
        <v>25</v>
      </c>
      <c r="D10" s="13">
        <v>210</v>
      </c>
      <c r="E10" s="13">
        <v>420</v>
      </c>
      <c r="F10" s="13">
        <f t="shared" si="0"/>
        <v>88200</v>
      </c>
      <c r="G10" s="15"/>
    </row>
    <row r="11" s="3" customFormat="1" ht="35" customHeight="1" spans="1:7">
      <c r="A11" s="16" t="s">
        <v>26</v>
      </c>
      <c r="B11" s="12" t="s">
        <v>27</v>
      </c>
      <c r="C11" s="12" t="s">
        <v>14</v>
      </c>
      <c r="D11" s="13">
        <v>6</v>
      </c>
      <c r="E11" s="13">
        <v>620</v>
      </c>
      <c r="F11" s="13">
        <f t="shared" si="0"/>
        <v>3720</v>
      </c>
      <c r="G11" s="15"/>
    </row>
    <row r="12" s="3" customFormat="1" ht="35" customHeight="1" spans="1:7">
      <c r="A12" s="16" t="s">
        <v>28</v>
      </c>
      <c r="B12" s="12" t="s">
        <v>29</v>
      </c>
      <c r="C12" s="12" t="s">
        <v>14</v>
      </c>
      <c r="D12" s="13">
        <v>75.6</v>
      </c>
      <c r="E12" s="13">
        <v>600</v>
      </c>
      <c r="F12" s="13">
        <f t="shared" si="0"/>
        <v>45360</v>
      </c>
      <c r="G12" s="15"/>
    </row>
    <row r="13" s="3" customFormat="1" ht="35" customHeight="1" spans="1:7">
      <c r="A13" s="16" t="s">
        <v>30</v>
      </c>
      <c r="B13" s="12" t="s">
        <v>31</v>
      </c>
      <c r="C13" s="12" t="s">
        <v>14</v>
      </c>
      <c r="D13" s="13">
        <v>10</v>
      </c>
      <c r="E13" s="13">
        <v>1200</v>
      </c>
      <c r="F13" s="13">
        <f t="shared" si="0"/>
        <v>12000</v>
      </c>
      <c r="G13" s="15"/>
    </row>
    <row r="14" s="3" customFormat="1" ht="35" customHeight="1" spans="1:7">
      <c r="A14" s="16" t="s">
        <v>32</v>
      </c>
      <c r="B14" s="12" t="s">
        <v>33</v>
      </c>
      <c r="C14" s="12" t="s">
        <v>34</v>
      </c>
      <c r="D14" s="13">
        <v>7</v>
      </c>
      <c r="E14" s="13">
        <v>320</v>
      </c>
      <c r="F14" s="13">
        <f t="shared" si="0"/>
        <v>2240</v>
      </c>
      <c r="G14" s="15"/>
    </row>
    <row r="15" s="3" customFormat="1" ht="35" customHeight="1" spans="1:7">
      <c r="A15" s="16" t="s">
        <v>35</v>
      </c>
      <c r="B15" s="12" t="s">
        <v>36</v>
      </c>
      <c r="C15" s="12" t="s">
        <v>34</v>
      </c>
      <c r="D15" s="13">
        <v>155</v>
      </c>
      <c r="E15" s="13">
        <v>160</v>
      </c>
      <c r="F15" s="13">
        <f t="shared" si="0"/>
        <v>24800</v>
      </c>
      <c r="G15" s="15"/>
    </row>
  </sheetData>
  <mergeCells count="1">
    <mergeCell ref="A1:G1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workbookViewId="0">
      <selection activeCell="J7" sqref="J7"/>
    </sheetView>
  </sheetViews>
  <sheetFormatPr defaultColWidth="9" defaultRowHeight="13.5" outlineLevelCol="6"/>
  <cols>
    <col min="1" max="1" width="7.75" customWidth="1"/>
    <col min="2" max="2" width="24.5" customWidth="1"/>
    <col min="3" max="3" width="7.875" customWidth="1"/>
    <col min="4" max="4" width="11.5" customWidth="1"/>
    <col min="5" max="5" width="9.625" customWidth="1"/>
    <col min="6" max="6" width="14.5" customWidth="1"/>
    <col min="7" max="7" width="11.625" customWidth="1"/>
    <col min="15" max="15" width="11.125"/>
  </cols>
  <sheetData>
    <row r="1" s="1" customFormat="1" ht="43.5" customHeight="1" spans="1:7">
      <c r="A1" s="4" t="s">
        <v>37</v>
      </c>
      <c r="B1" s="4"/>
      <c r="C1" s="4"/>
      <c r="D1" s="4"/>
      <c r="E1" s="4"/>
      <c r="F1" s="4"/>
      <c r="G1" s="4"/>
    </row>
    <row r="2" s="1" customFormat="1" ht="40.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24.75" customHeight="1" spans="1:7">
      <c r="A3" s="6" t="s">
        <v>8</v>
      </c>
      <c r="B3" s="6" t="s">
        <v>9</v>
      </c>
      <c r="C3" s="7"/>
      <c r="D3" s="8"/>
      <c r="E3" s="6"/>
      <c r="F3" s="9">
        <f>F4+F16+F41+F46+F65+F72</f>
        <v>657919.1</v>
      </c>
      <c r="G3" s="7"/>
    </row>
    <row r="4" s="3" customFormat="1" ht="21" customHeight="1" spans="1:7">
      <c r="A4" s="10" t="s">
        <v>10</v>
      </c>
      <c r="B4" s="11" t="s">
        <v>11</v>
      </c>
      <c r="C4" s="12"/>
      <c r="D4" s="13"/>
      <c r="E4" s="13"/>
      <c r="F4" s="14">
        <f>SUM(F5:F15)</f>
        <v>390559.4</v>
      </c>
      <c r="G4" s="15"/>
    </row>
    <row r="5" s="3" customFormat="1" ht="21" customHeight="1" spans="1:7">
      <c r="A5" s="16" t="s">
        <v>12</v>
      </c>
      <c r="B5" s="12" t="s">
        <v>13</v>
      </c>
      <c r="C5" s="12" t="s">
        <v>14</v>
      </c>
      <c r="D5" s="13">
        <v>1691</v>
      </c>
      <c r="E5" s="13">
        <v>15</v>
      </c>
      <c r="F5" s="13">
        <f t="shared" ref="F5:F15" si="0">E5*D5</f>
        <v>25365</v>
      </c>
      <c r="G5" s="13"/>
    </row>
    <row r="6" s="3" customFormat="1" ht="21" customHeight="1" spans="1:7">
      <c r="A6" s="16" t="s">
        <v>15</v>
      </c>
      <c r="B6" s="12" t="s">
        <v>16</v>
      </c>
      <c r="C6" s="12" t="s">
        <v>14</v>
      </c>
      <c r="D6" s="13">
        <v>596.2</v>
      </c>
      <c r="E6" s="13">
        <v>12</v>
      </c>
      <c r="F6" s="13">
        <f t="shared" si="0"/>
        <v>7154.4</v>
      </c>
      <c r="G6" s="13"/>
    </row>
    <row r="7" s="3" customFormat="1" ht="21" customHeight="1" spans="1:7">
      <c r="A7" s="16" t="s">
        <v>17</v>
      </c>
      <c r="B7" s="12" t="s">
        <v>18</v>
      </c>
      <c r="C7" s="12" t="s">
        <v>14</v>
      </c>
      <c r="D7" s="13">
        <v>280</v>
      </c>
      <c r="E7" s="13">
        <v>10</v>
      </c>
      <c r="F7" s="13">
        <f t="shared" si="0"/>
        <v>2800</v>
      </c>
      <c r="G7" s="13"/>
    </row>
    <row r="8" s="3" customFormat="1" ht="21" customHeight="1" spans="1:7">
      <c r="A8" s="16" t="s">
        <v>19</v>
      </c>
      <c r="B8" s="12" t="s">
        <v>20</v>
      </c>
      <c r="C8" s="12" t="s">
        <v>14</v>
      </c>
      <c r="D8" s="13">
        <f>210*4*0.3</f>
        <v>252</v>
      </c>
      <c r="E8" s="13">
        <v>90</v>
      </c>
      <c r="F8" s="13">
        <f t="shared" si="0"/>
        <v>22680</v>
      </c>
      <c r="G8" s="15"/>
    </row>
    <row r="9" s="3" customFormat="1" ht="21" customHeight="1" spans="1:7">
      <c r="A9" s="16" t="s">
        <v>21</v>
      </c>
      <c r="B9" s="12" t="s">
        <v>22</v>
      </c>
      <c r="C9" s="12" t="s">
        <v>14</v>
      </c>
      <c r="D9" s="13">
        <f>D8</f>
        <v>252</v>
      </c>
      <c r="E9" s="13">
        <v>620</v>
      </c>
      <c r="F9" s="13">
        <f t="shared" si="0"/>
        <v>156240</v>
      </c>
      <c r="G9" s="15"/>
    </row>
    <row r="10" s="3" customFormat="1" ht="21" customHeight="1" spans="1:7">
      <c r="A10" s="16" t="s">
        <v>23</v>
      </c>
      <c r="B10" s="12" t="s">
        <v>24</v>
      </c>
      <c r="C10" s="12" t="s">
        <v>25</v>
      </c>
      <c r="D10" s="13">
        <v>210</v>
      </c>
      <c r="E10" s="13">
        <v>420</v>
      </c>
      <c r="F10" s="13">
        <f t="shared" si="0"/>
        <v>88200</v>
      </c>
      <c r="G10" s="15"/>
    </row>
    <row r="11" s="3" customFormat="1" ht="21" customHeight="1" spans="1:7">
      <c r="A11" s="16" t="s">
        <v>26</v>
      </c>
      <c r="B11" s="12" t="s">
        <v>27</v>
      </c>
      <c r="C11" s="12" t="s">
        <v>14</v>
      </c>
      <c r="D11" s="13">
        <v>6</v>
      </c>
      <c r="E11" s="13">
        <v>620</v>
      </c>
      <c r="F11" s="13">
        <f t="shared" si="0"/>
        <v>3720</v>
      </c>
      <c r="G11" s="15"/>
    </row>
    <row r="12" s="3" customFormat="1" ht="21" customHeight="1" spans="1:7">
      <c r="A12" s="16" t="s">
        <v>28</v>
      </c>
      <c r="B12" s="12" t="s">
        <v>29</v>
      </c>
      <c r="C12" s="12" t="s">
        <v>14</v>
      </c>
      <c r="D12" s="13">
        <v>75.6</v>
      </c>
      <c r="E12" s="13">
        <v>600</v>
      </c>
      <c r="F12" s="13">
        <f t="shared" si="0"/>
        <v>45360</v>
      </c>
      <c r="G12" s="15"/>
    </row>
    <row r="13" s="3" customFormat="1" ht="21" customHeight="1" spans="1:7">
      <c r="A13" s="16" t="s">
        <v>30</v>
      </c>
      <c r="B13" s="12" t="s">
        <v>31</v>
      </c>
      <c r="C13" s="12" t="s">
        <v>14</v>
      </c>
      <c r="D13" s="13">
        <v>10</v>
      </c>
      <c r="E13" s="13">
        <v>1200</v>
      </c>
      <c r="F13" s="13">
        <f t="shared" si="0"/>
        <v>12000</v>
      </c>
      <c r="G13" s="15"/>
    </row>
    <row r="14" s="3" customFormat="1" ht="21" customHeight="1" spans="1:7">
      <c r="A14" s="16" t="s">
        <v>32</v>
      </c>
      <c r="B14" s="12" t="s">
        <v>33</v>
      </c>
      <c r="C14" s="12" t="s">
        <v>34</v>
      </c>
      <c r="D14" s="13">
        <v>7</v>
      </c>
      <c r="E14" s="13">
        <v>320</v>
      </c>
      <c r="F14" s="13">
        <f t="shared" si="0"/>
        <v>2240</v>
      </c>
      <c r="G14" s="15"/>
    </row>
    <row r="15" s="3" customFormat="1" ht="21" customHeight="1" spans="1:7">
      <c r="A15" s="16" t="s">
        <v>35</v>
      </c>
      <c r="B15" s="12" t="s">
        <v>36</v>
      </c>
      <c r="C15" s="12" t="s">
        <v>34</v>
      </c>
      <c r="D15" s="13">
        <v>155</v>
      </c>
      <c r="E15" s="13">
        <v>160</v>
      </c>
      <c r="F15" s="13">
        <f t="shared" si="0"/>
        <v>24800</v>
      </c>
      <c r="G15" s="15"/>
    </row>
    <row r="16" s="3" customFormat="1" ht="21" customHeight="1" spans="1:7">
      <c r="A16" s="10" t="s">
        <v>38</v>
      </c>
      <c r="B16" s="11" t="s">
        <v>39</v>
      </c>
      <c r="C16" s="15"/>
      <c r="D16" s="17"/>
      <c r="E16" s="17"/>
      <c r="F16" s="18">
        <f>F17+F23+F29+F35</f>
        <v>55431.2</v>
      </c>
      <c r="G16" s="15"/>
    </row>
    <row r="17" s="3" customFormat="1" ht="21" customHeight="1" spans="1:7">
      <c r="A17" s="10" t="s">
        <v>40</v>
      </c>
      <c r="B17" s="19" t="s">
        <v>41</v>
      </c>
      <c r="C17" s="12"/>
      <c r="D17" s="13"/>
      <c r="E17" s="13"/>
      <c r="F17" s="13">
        <f>F18+F19+F20+F21+F22</f>
        <v>6725</v>
      </c>
      <c r="G17" s="15"/>
    </row>
    <row r="18" s="3" customFormat="1" ht="21" customHeight="1" spans="1:7">
      <c r="A18" s="16" t="s">
        <v>12</v>
      </c>
      <c r="B18" s="12" t="s">
        <v>42</v>
      </c>
      <c r="C18" s="12" t="s">
        <v>14</v>
      </c>
      <c r="D18" s="13">
        <f>2*0.1*10</f>
        <v>2</v>
      </c>
      <c r="E18" s="13">
        <v>90</v>
      </c>
      <c r="F18" s="13">
        <f t="shared" ref="F18:F22" si="1">E18*D18</f>
        <v>180</v>
      </c>
      <c r="G18" s="15"/>
    </row>
    <row r="19" s="3" customFormat="1" ht="21" customHeight="1" spans="1:7">
      <c r="A19" s="16" t="s">
        <v>15</v>
      </c>
      <c r="B19" s="12" t="s">
        <v>43</v>
      </c>
      <c r="C19" s="12" t="s">
        <v>14</v>
      </c>
      <c r="D19" s="13">
        <v>2</v>
      </c>
      <c r="E19" s="13">
        <v>650</v>
      </c>
      <c r="F19" s="13">
        <f t="shared" si="1"/>
        <v>1300</v>
      </c>
      <c r="G19" s="15"/>
    </row>
    <row r="20" s="3" customFormat="1" ht="21" customHeight="1" spans="1:7">
      <c r="A20" s="16" t="s">
        <v>17</v>
      </c>
      <c r="B20" s="12" t="s">
        <v>44</v>
      </c>
      <c r="C20" s="12" t="s">
        <v>25</v>
      </c>
      <c r="D20" s="13">
        <v>8</v>
      </c>
      <c r="E20" s="13">
        <v>120</v>
      </c>
      <c r="F20" s="13">
        <f t="shared" si="1"/>
        <v>960</v>
      </c>
      <c r="G20" s="15"/>
    </row>
    <row r="21" s="3" customFormat="1" ht="21" customHeight="1" spans="1:7">
      <c r="A21" s="16" t="s">
        <v>19</v>
      </c>
      <c r="B21" s="12" t="s">
        <v>16</v>
      </c>
      <c r="C21" s="12" t="s">
        <v>14</v>
      </c>
      <c r="D21" s="13">
        <v>5</v>
      </c>
      <c r="E21" s="13">
        <v>12</v>
      </c>
      <c r="F21" s="13">
        <f t="shared" si="1"/>
        <v>60</v>
      </c>
      <c r="G21" s="15"/>
    </row>
    <row r="22" s="3" customFormat="1" ht="21" customHeight="1" spans="1:7">
      <c r="A22" s="16" t="s">
        <v>21</v>
      </c>
      <c r="B22" s="12" t="s">
        <v>45</v>
      </c>
      <c r="C22" s="12" t="s">
        <v>14</v>
      </c>
      <c r="D22" s="13">
        <v>6.5</v>
      </c>
      <c r="E22" s="13">
        <v>650</v>
      </c>
      <c r="F22" s="13">
        <f t="shared" si="1"/>
        <v>4225</v>
      </c>
      <c r="G22" s="15"/>
    </row>
    <row r="23" s="3" customFormat="1" ht="21" customHeight="1" spans="1:7">
      <c r="A23" s="10" t="s">
        <v>46</v>
      </c>
      <c r="B23" s="19" t="s">
        <v>47</v>
      </c>
      <c r="C23" s="12"/>
      <c r="D23" s="13"/>
      <c r="E23" s="13"/>
      <c r="F23" s="13">
        <f>F24+F25+F26+F27+F28</f>
        <v>10185</v>
      </c>
      <c r="G23" s="15"/>
    </row>
    <row r="24" s="3" customFormat="1" ht="21" customHeight="1" spans="1:7">
      <c r="A24" s="16" t="s">
        <v>48</v>
      </c>
      <c r="B24" s="12" t="s">
        <v>42</v>
      </c>
      <c r="C24" s="12" t="s">
        <v>14</v>
      </c>
      <c r="D24" s="13">
        <v>4.5</v>
      </c>
      <c r="E24" s="13">
        <v>90</v>
      </c>
      <c r="F24" s="13">
        <f t="shared" ref="F24:F28" si="2">E24*D24</f>
        <v>405</v>
      </c>
      <c r="G24" s="15"/>
    </row>
    <row r="25" s="3" customFormat="1" ht="21" customHeight="1" spans="1:7">
      <c r="A25" s="16" t="s">
        <v>49</v>
      </c>
      <c r="B25" s="12" t="s">
        <v>43</v>
      </c>
      <c r="C25" s="12" t="s">
        <v>14</v>
      </c>
      <c r="D25" s="13">
        <v>4.5</v>
      </c>
      <c r="E25" s="13">
        <v>650</v>
      </c>
      <c r="F25" s="13">
        <f t="shared" si="2"/>
        <v>2925</v>
      </c>
      <c r="G25" s="15"/>
    </row>
    <row r="26" s="3" customFormat="1" ht="21" customHeight="1" spans="1:7">
      <c r="A26" s="16" t="s">
        <v>50</v>
      </c>
      <c r="B26" s="12" t="s">
        <v>44</v>
      </c>
      <c r="C26" s="12" t="s">
        <v>25</v>
      </c>
      <c r="D26" s="13">
        <v>16</v>
      </c>
      <c r="E26" s="13">
        <v>120</v>
      </c>
      <c r="F26" s="13">
        <f t="shared" si="2"/>
        <v>1920</v>
      </c>
      <c r="G26" s="15"/>
    </row>
    <row r="27" s="3" customFormat="1" ht="21" customHeight="1" spans="1:7">
      <c r="A27" s="16" t="s">
        <v>51</v>
      </c>
      <c r="B27" s="12" t="s">
        <v>16</v>
      </c>
      <c r="C27" s="12" t="s">
        <v>14</v>
      </c>
      <c r="D27" s="13">
        <v>5</v>
      </c>
      <c r="E27" s="13">
        <v>12</v>
      </c>
      <c r="F27" s="13">
        <f t="shared" si="2"/>
        <v>60</v>
      </c>
      <c r="G27" s="15"/>
    </row>
    <row r="28" s="3" customFormat="1" ht="21" customHeight="1" spans="1:7">
      <c r="A28" s="16" t="s">
        <v>52</v>
      </c>
      <c r="B28" s="12" t="s">
        <v>45</v>
      </c>
      <c r="C28" s="12" t="s">
        <v>14</v>
      </c>
      <c r="D28" s="13">
        <v>7.5</v>
      </c>
      <c r="E28" s="13">
        <v>650</v>
      </c>
      <c r="F28" s="13">
        <f t="shared" si="2"/>
        <v>4875</v>
      </c>
      <c r="G28" s="15"/>
    </row>
    <row r="29" s="3" customFormat="1" ht="21" customHeight="1" spans="1:7">
      <c r="A29" s="10" t="s">
        <v>53</v>
      </c>
      <c r="B29" s="19" t="s">
        <v>54</v>
      </c>
      <c r="C29" s="12"/>
      <c r="D29" s="13"/>
      <c r="E29" s="13"/>
      <c r="F29" s="14">
        <f>SUM(F30:F34)</f>
        <v>30484</v>
      </c>
      <c r="G29" s="15"/>
    </row>
    <row r="30" s="3" customFormat="1" ht="21" customHeight="1" spans="1:7">
      <c r="A30" s="16" t="s">
        <v>55</v>
      </c>
      <c r="B30" s="12" t="s">
        <v>42</v>
      </c>
      <c r="C30" s="12" t="s">
        <v>14</v>
      </c>
      <c r="D30" s="13">
        <v>2.6</v>
      </c>
      <c r="E30" s="13">
        <v>90</v>
      </c>
      <c r="F30" s="13">
        <f t="shared" ref="F30:F34" si="3">E30*D30</f>
        <v>234</v>
      </c>
      <c r="G30" s="15"/>
    </row>
    <row r="31" s="3" customFormat="1" ht="21" customHeight="1" spans="1:7">
      <c r="A31" s="16" t="s">
        <v>56</v>
      </c>
      <c r="B31" s="12" t="s">
        <v>43</v>
      </c>
      <c r="C31" s="12" t="s">
        <v>14</v>
      </c>
      <c r="D31" s="13">
        <v>2.6</v>
      </c>
      <c r="E31" s="13">
        <v>650</v>
      </c>
      <c r="F31" s="13">
        <f t="shared" si="3"/>
        <v>1690</v>
      </c>
      <c r="G31" s="15"/>
    </row>
    <row r="32" s="3" customFormat="1" ht="21" customHeight="1" spans="1:7">
      <c r="A32" s="16" t="s">
        <v>57</v>
      </c>
      <c r="B32" s="12" t="s">
        <v>58</v>
      </c>
      <c r="C32" s="12" t="s">
        <v>14</v>
      </c>
      <c r="D32" s="13">
        <v>32</v>
      </c>
      <c r="E32" s="13">
        <v>650</v>
      </c>
      <c r="F32" s="13">
        <f t="shared" si="3"/>
        <v>20800</v>
      </c>
      <c r="G32" s="15"/>
    </row>
    <row r="33" s="3" customFormat="1" ht="21" customHeight="1" spans="1:7">
      <c r="A33" s="16" t="s">
        <v>59</v>
      </c>
      <c r="B33" s="12" t="s">
        <v>16</v>
      </c>
      <c r="C33" s="12" t="s">
        <v>14</v>
      </c>
      <c r="D33" s="13">
        <v>5</v>
      </c>
      <c r="E33" s="13">
        <v>12</v>
      </c>
      <c r="F33" s="13">
        <f t="shared" si="3"/>
        <v>60</v>
      </c>
      <c r="G33" s="15"/>
    </row>
    <row r="34" s="3" customFormat="1" ht="21" customHeight="1" spans="1:7">
      <c r="A34" s="16" t="s">
        <v>60</v>
      </c>
      <c r="B34" s="12" t="s">
        <v>61</v>
      </c>
      <c r="C34" s="12" t="s">
        <v>62</v>
      </c>
      <c r="D34" s="13">
        <f>20*2.5*2+40</f>
        <v>140</v>
      </c>
      <c r="E34" s="13">
        <v>55</v>
      </c>
      <c r="F34" s="13">
        <f t="shared" si="3"/>
        <v>7700</v>
      </c>
      <c r="G34" s="15"/>
    </row>
    <row r="35" s="3" customFormat="1" ht="21" customHeight="1" spans="1:7">
      <c r="A35" s="10" t="s">
        <v>63</v>
      </c>
      <c r="B35" s="19" t="s">
        <v>64</v>
      </c>
      <c r="C35" s="12"/>
      <c r="D35" s="13"/>
      <c r="E35" s="13"/>
      <c r="F35" s="14">
        <f>F36+F37+F38+F39+F40</f>
        <v>8037.2</v>
      </c>
      <c r="G35" s="15"/>
    </row>
    <row r="36" s="3" customFormat="1" ht="21" customHeight="1" spans="1:7">
      <c r="A36" s="16" t="s">
        <v>65</v>
      </c>
      <c r="B36" s="12" t="s">
        <v>13</v>
      </c>
      <c r="C36" s="12" t="s">
        <v>14</v>
      </c>
      <c r="D36" s="13">
        <v>90</v>
      </c>
      <c r="E36" s="13">
        <v>15</v>
      </c>
      <c r="F36" s="13">
        <f t="shared" ref="F36:F40" si="4">E36*D36</f>
        <v>1350</v>
      </c>
      <c r="G36" s="15"/>
    </row>
    <row r="37" s="3" customFormat="1" ht="21" customHeight="1" spans="1:7">
      <c r="A37" s="16" t="s">
        <v>66</v>
      </c>
      <c r="B37" s="12" t="s">
        <v>16</v>
      </c>
      <c r="C37" s="12" t="s">
        <v>14</v>
      </c>
      <c r="D37" s="13">
        <v>75</v>
      </c>
      <c r="E37" s="13">
        <v>12</v>
      </c>
      <c r="F37" s="13">
        <f t="shared" si="4"/>
        <v>900</v>
      </c>
      <c r="G37" s="15"/>
    </row>
    <row r="38" s="3" customFormat="1" ht="21" customHeight="1" spans="1:7">
      <c r="A38" s="16" t="s">
        <v>67</v>
      </c>
      <c r="B38" s="12" t="s">
        <v>42</v>
      </c>
      <c r="C38" s="12" t="s">
        <v>14</v>
      </c>
      <c r="D38" s="13">
        <f>20*(0.1*1+0.2*0.8)</f>
        <v>5.2</v>
      </c>
      <c r="E38" s="13">
        <v>90</v>
      </c>
      <c r="F38" s="13">
        <f t="shared" si="4"/>
        <v>468</v>
      </c>
      <c r="G38" s="15"/>
    </row>
    <row r="39" s="3" customFormat="1" ht="21" customHeight="1" spans="1:7">
      <c r="A39" s="16" t="s">
        <v>68</v>
      </c>
      <c r="B39" s="12" t="s">
        <v>69</v>
      </c>
      <c r="C39" s="12" t="s">
        <v>14</v>
      </c>
      <c r="D39" s="13">
        <f>D38</f>
        <v>5.2</v>
      </c>
      <c r="E39" s="13">
        <v>650</v>
      </c>
      <c r="F39" s="13">
        <f t="shared" si="4"/>
        <v>3380</v>
      </c>
      <c r="G39" s="15"/>
    </row>
    <row r="40" s="3" customFormat="1" ht="21" customHeight="1" spans="1:7">
      <c r="A40" s="16" t="s">
        <v>70</v>
      </c>
      <c r="B40" s="12" t="s">
        <v>71</v>
      </c>
      <c r="C40" s="12" t="s">
        <v>62</v>
      </c>
      <c r="D40" s="13">
        <f>20*0.8*2+0.2*0.8*2</f>
        <v>32.32</v>
      </c>
      <c r="E40" s="13">
        <v>60</v>
      </c>
      <c r="F40" s="13">
        <f t="shared" si="4"/>
        <v>1939.2</v>
      </c>
      <c r="G40" s="15"/>
    </row>
    <row r="41" s="3" customFormat="1" ht="21" customHeight="1" spans="1:7">
      <c r="A41" s="10" t="s">
        <v>72</v>
      </c>
      <c r="B41" s="11" t="s">
        <v>73</v>
      </c>
      <c r="C41" s="15"/>
      <c r="D41" s="17"/>
      <c r="E41" s="17"/>
      <c r="F41" s="18">
        <f>F42</f>
        <v>4302</v>
      </c>
      <c r="G41" s="15" t="s">
        <v>74</v>
      </c>
    </row>
    <row r="42" s="3" customFormat="1" ht="38" customHeight="1" spans="1:7">
      <c r="A42" s="10" t="s">
        <v>40</v>
      </c>
      <c r="B42" s="11" t="s">
        <v>75</v>
      </c>
      <c r="C42" s="15"/>
      <c r="D42" s="17"/>
      <c r="E42" s="17"/>
      <c r="F42" s="18">
        <f>SUM(F43:F45)</f>
        <v>4302</v>
      </c>
      <c r="G42" s="15"/>
    </row>
    <row r="43" s="3" customFormat="1" ht="21" customHeight="1" spans="1:7">
      <c r="A43" s="16" t="s">
        <v>12</v>
      </c>
      <c r="B43" s="12" t="s">
        <v>13</v>
      </c>
      <c r="C43" s="12" t="s">
        <v>14</v>
      </c>
      <c r="D43" s="13">
        <v>9</v>
      </c>
      <c r="E43" s="13">
        <v>15</v>
      </c>
      <c r="F43" s="14">
        <f t="shared" ref="F43:F45" si="5">E43*D43</f>
        <v>135</v>
      </c>
      <c r="G43" s="15"/>
    </row>
    <row r="44" s="3" customFormat="1" ht="21" customHeight="1" spans="1:7">
      <c r="A44" s="16" t="s">
        <v>15</v>
      </c>
      <c r="B44" s="12" t="s">
        <v>16</v>
      </c>
      <c r="C44" s="12" t="s">
        <v>14</v>
      </c>
      <c r="D44" s="13">
        <v>6</v>
      </c>
      <c r="E44" s="13">
        <v>12</v>
      </c>
      <c r="F44" s="14">
        <f t="shared" si="5"/>
        <v>72</v>
      </c>
      <c r="G44" s="15"/>
    </row>
    <row r="45" s="3" customFormat="1" ht="21" customHeight="1" spans="1:7">
      <c r="A45" s="16" t="s">
        <v>17</v>
      </c>
      <c r="B45" s="12" t="s">
        <v>76</v>
      </c>
      <c r="C45" s="12" t="s">
        <v>14</v>
      </c>
      <c r="D45" s="13">
        <v>6.3</v>
      </c>
      <c r="E45" s="13">
        <v>650</v>
      </c>
      <c r="F45" s="14">
        <f t="shared" si="5"/>
        <v>4095</v>
      </c>
      <c r="G45" s="15"/>
    </row>
    <row r="46" s="3" customFormat="1" ht="21" customHeight="1" spans="1:7">
      <c r="A46" s="10" t="s">
        <v>77</v>
      </c>
      <c r="B46" s="11" t="s">
        <v>78</v>
      </c>
      <c r="C46" s="12"/>
      <c r="D46" s="13"/>
      <c r="E46" s="13"/>
      <c r="F46" s="14">
        <f>F47+F57+F61</f>
        <v>35016.5</v>
      </c>
      <c r="G46" s="15"/>
    </row>
    <row r="47" s="3" customFormat="1" ht="21" customHeight="1" spans="1:7">
      <c r="A47" s="10" t="s">
        <v>40</v>
      </c>
      <c r="B47" s="19" t="s">
        <v>79</v>
      </c>
      <c r="C47" s="12"/>
      <c r="D47" s="13"/>
      <c r="E47" s="13"/>
      <c r="F47" s="14">
        <f>SUM(F48:F56)</f>
        <v>9564</v>
      </c>
      <c r="G47" s="20" t="s">
        <v>80</v>
      </c>
    </row>
    <row r="48" s="3" customFormat="1" ht="21" customHeight="1" spans="1:7">
      <c r="A48" s="16" t="s">
        <v>12</v>
      </c>
      <c r="B48" s="12" t="s">
        <v>13</v>
      </c>
      <c r="C48" s="12" t="s">
        <v>14</v>
      </c>
      <c r="D48" s="13">
        <f>4*3*3</f>
        <v>36</v>
      </c>
      <c r="E48" s="13">
        <v>12</v>
      </c>
      <c r="F48" s="13">
        <f t="shared" ref="F48:F56" si="6">E48*D48</f>
        <v>432</v>
      </c>
      <c r="G48" s="20"/>
    </row>
    <row r="49" s="3" customFormat="1" ht="21" customHeight="1" spans="1:7">
      <c r="A49" s="16" t="s">
        <v>15</v>
      </c>
      <c r="B49" s="12" t="s">
        <v>16</v>
      </c>
      <c r="C49" s="12" t="s">
        <v>14</v>
      </c>
      <c r="D49" s="13">
        <v>30</v>
      </c>
      <c r="E49" s="13">
        <v>15</v>
      </c>
      <c r="F49" s="13">
        <f t="shared" si="6"/>
        <v>450</v>
      </c>
      <c r="G49" s="20"/>
    </row>
    <row r="50" s="3" customFormat="1" ht="21" customHeight="1" spans="1:7">
      <c r="A50" s="16" t="s">
        <v>17</v>
      </c>
      <c r="B50" s="12" t="s">
        <v>42</v>
      </c>
      <c r="C50" s="12" t="s">
        <v>14</v>
      </c>
      <c r="D50" s="13">
        <f>4*0.2*3.5+6*0.25*1.5*2</f>
        <v>7.3</v>
      </c>
      <c r="E50" s="13">
        <v>90</v>
      </c>
      <c r="F50" s="13">
        <f t="shared" si="6"/>
        <v>657</v>
      </c>
      <c r="G50" s="20" t="s">
        <v>81</v>
      </c>
    </row>
    <row r="51" s="3" customFormat="1" ht="21" customHeight="1" spans="1:7">
      <c r="A51" s="16" t="s">
        <v>19</v>
      </c>
      <c r="B51" s="12" t="s">
        <v>82</v>
      </c>
      <c r="C51" s="12" t="s">
        <v>14</v>
      </c>
      <c r="D51" s="13">
        <f>0.8*0.1*12</f>
        <v>0.96</v>
      </c>
      <c r="E51" s="13">
        <v>650</v>
      </c>
      <c r="F51" s="13">
        <f t="shared" si="6"/>
        <v>624</v>
      </c>
      <c r="G51" s="20" t="s">
        <v>81</v>
      </c>
    </row>
    <row r="52" s="3" customFormat="1" ht="21" customHeight="1" spans="1:7">
      <c r="A52" s="16" t="s">
        <v>21</v>
      </c>
      <c r="B52" s="12" t="s">
        <v>83</v>
      </c>
      <c r="C52" s="12" t="s">
        <v>25</v>
      </c>
      <c r="D52" s="13">
        <v>12</v>
      </c>
      <c r="E52" s="13">
        <v>200</v>
      </c>
      <c r="F52" s="13">
        <f t="shared" si="6"/>
        <v>2400</v>
      </c>
      <c r="G52" s="20"/>
    </row>
    <row r="53" s="3" customFormat="1" ht="21" customHeight="1" spans="1:7">
      <c r="A53" s="16" t="s">
        <v>23</v>
      </c>
      <c r="B53" s="12" t="s">
        <v>84</v>
      </c>
      <c r="C53" s="12" t="s">
        <v>85</v>
      </c>
      <c r="D53" s="12">
        <v>1</v>
      </c>
      <c r="E53" s="13">
        <v>150</v>
      </c>
      <c r="F53" s="13">
        <f t="shared" si="6"/>
        <v>150</v>
      </c>
      <c r="G53" s="21"/>
    </row>
    <row r="54" s="3" customFormat="1" ht="21" customHeight="1" spans="1:7">
      <c r="A54" s="16" t="s">
        <v>26</v>
      </c>
      <c r="B54" s="12" t="s">
        <v>86</v>
      </c>
      <c r="C54" s="12" t="s">
        <v>14</v>
      </c>
      <c r="D54" s="13">
        <f>1*1.5*0.25</f>
        <v>0.375</v>
      </c>
      <c r="E54" s="13">
        <v>680</v>
      </c>
      <c r="F54" s="13">
        <f t="shared" si="6"/>
        <v>255</v>
      </c>
      <c r="G54" s="20"/>
    </row>
    <row r="55" s="3" customFormat="1" ht="21" customHeight="1" spans="1:7">
      <c r="A55" s="16" t="s">
        <v>28</v>
      </c>
      <c r="B55" s="12" t="s">
        <v>71</v>
      </c>
      <c r="C55" s="12" t="s">
        <v>62</v>
      </c>
      <c r="D55" s="13">
        <v>52</v>
      </c>
      <c r="E55" s="13">
        <v>55</v>
      </c>
      <c r="F55" s="13">
        <f t="shared" si="6"/>
        <v>2860</v>
      </c>
      <c r="G55" s="20"/>
    </row>
    <row r="56" s="3" customFormat="1" ht="21" customHeight="1" spans="1:7">
      <c r="A56" s="16" t="s">
        <v>30</v>
      </c>
      <c r="B56" s="12" t="s">
        <v>87</v>
      </c>
      <c r="C56" s="12" t="s">
        <v>14</v>
      </c>
      <c r="D56" s="13">
        <f>4*3.5*0.2</f>
        <v>2.8</v>
      </c>
      <c r="E56" s="13">
        <v>620</v>
      </c>
      <c r="F56" s="13">
        <f t="shared" si="6"/>
        <v>1736</v>
      </c>
      <c r="G56" s="20"/>
    </row>
    <row r="57" s="3" customFormat="1" ht="21" customHeight="1" spans="1:7">
      <c r="A57" s="10" t="s">
        <v>46</v>
      </c>
      <c r="B57" s="19" t="s">
        <v>88</v>
      </c>
      <c r="C57" s="12"/>
      <c r="D57" s="13"/>
      <c r="E57" s="13"/>
      <c r="F57" s="14">
        <f>F58+F59+F60</f>
        <v>18837.5</v>
      </c>
      <c r="G57" s="20" t="s">
        <v>89</v>
      </c>
    </row>
    <row r="58" s="3" customFormat="1" ht="21" customHeight="1" spans="1:7">
      <c r="A58" s="16" t="s">
        <v>48</v>
      </c>
      <c r="B58" s="12" t="s">
        <v>90</v>
      </c>
      <c r="C58" s="12" t="s">
        <v>14</v>
      </c>
      <c r="D58" s="13">
        <f>10*1.5*0.25+10</f>
        <v>13.75</v>
      </c>
      <c r="E58" s="13">
        <v>90</v>
      </c>
      <c r="F58" s="13">
        <f t="shared" ref="F58:F60" si="7">E58*D58</f>
        <v>1237.5</v>
      </c>
      <c r="G58" s="20"/>
    </row>
    <row r="59" s="3" customFormat="1" ht="21" customHeight="1" spans="1:7">
      <c r="A59" s="16" t="s">
        <v>49</v>
      </c>
      <c r="B59" s="12" t="s">
        <v>91</v>
      </c>
      <c r="C59" s="12" t="s">
        <v>25</v>
      </c>
      <c r="D59" s="13">
        <v>13.75</v>
      </c>
      <c r="E59" s="13">
        <v>680</v>
      </c>
      <c r="F59" s="13">
        <f t="shared" si="7"/>
        <v>9350</v>
      </c>
      <c r="G59" s="20"/>
    </row>
    <row r="60" s="3" customFormat="1" ht="21" customHeight="1" spans="1:7">
      <c r="A60" s="16" t="s">
        <v>50</v>
      </c>
      <c r="B60" s="12" t="s">
        <v>71</v>
      </c>
      <c r="C60" s="12" t="s">
        <v>62</v>
      </c>
      <c r="D60" s="13">
        <v>150</v>
      </c>
      <c r="E60" s="13">
        <v>55</v>
      </c>
      <c r="F60" s="13">
        <f t="shared" si="7"/>
        <v>8250</v>
      </c>
      <c r="G60" s="15"/>
    </row>
    <row r="61" s="3" customFormat="1" ht="21" customHeight="1" spans="1:7">
      <c r="A61" s="10" t="s">
        <v>92</v>
      </c>
      <c r="B61" s="11" t="s">
        <v>93</v>
      </c>
      <c r="C61" s="15"/>
      <c r="D61" s="17"/>
      <c r="E61" s="17"/>
      <c r="F61" s="18">
        <f>SUM(F62:F64)</f>
        <v>6615</v>
      </c>
      <c r="G61" s="15"/>
    </row>
    <row r="62" s="3" customFormat="1" ht="21" customHeight="1" spans="1:7">
      <c r="A62" s="16" t="s">
        <v>94</v>
      </c>
      <c r="B62" s="12" t="s">
        <v>13</v>
      </c>
      <c r="C62" s="12" t="s">
        <v>14</v>
      </c>
      <c r="D62" s="13">
        <v>58</v>
      </c>
      <c r="E62" s="13">
        <v>15</v>
      </c>
      <c r="F62" s="14">
        <f t="shared" ref="F62:F64" si="8">E62*D62</f>
        <v>870</v>
      </c>
      <c r="G62" s="15"/>
    </row>
    <row r="63" s="3" customFormat="1" ht="21" customHeight="1" spans="1:7">
      <c r="A63" s="16" t="s">
        <v>95</v>
      </c>
      <c r="B63" s="12" t="s">
        <v>16</v>
      </c>
      <c r="C63" s="12" t="s">
        <v>14</v>
      </c>
      <c r="D63" s="13">
        <v>40</v>
      </c>
      <c r="E63" s="13">
        <v>12</v>
      </c>
      <c r="F63" s="14">
        <f t="shared" si="8"/>
        <v>480</v>
      </c>
      <c r="G63" s="15"/>
    </row>
    <row r="64" s="3" customFormat="1" ht="21" customHeight="1" spans="1:7">
      <c r="A64" s="16" t="s">
        <v>96</v>
      </c>
      <c r="B64" s="12" t="s">
        <v>76</v>
      </c>
      <c r="C64" s="12" t="s">
        <v>14</v>
      </c>
      <c r="D64" s="13">
        <v>8.1</v>
      </c>
      <c r="E64" s="13">
        <v>650</v>
      </c>
      <c r="F64" s="14">
        <f t="shared" si="8"/>
        <v>5265</v>
      </c>
      <c r="G64" s="15"/>
    </row>
    <row r="65" s="3" customFormat="1" ht="21" customHeight="1" spans="1:7">
      <c r="A65" s="10" t="s">
        <v>97</v>
      </c>
      <c r="B65" s="11" t="s">
        <v>98</v>
      </c>
      <c r="C65" s="15"/>
      <c r="D65" s="17"/>
      <c r="E65" s="17"/>
      <c r="F65" s="18">
        <f>SUM(F66:F71)</f>
        <v>152610</v>
      </c>
      <c r="G65" s="15"/>
    </row>
    <row r="66" s="3" customFormat="1" ht="21" customHeight="1" spans="1:7">
      <c r="A66" s="16" t="s">
        <v>99</v>
      </c>
      <c r="B66" s="22" t="s">
        <v>100</v>
      </c>
      <c r="C66" s="12" t="s">
        <v>14</v>
      </c>
      <c r="D66" s="23">
        <f>10250*0.3</f>
        <v>3075</v>
      </c>
      <c r="E66" s="13">
        <v>10</v>
      </c>
      <c r="F66" s="13">
        <f t="shared" ref="F66:F71" si="9">E66*D66</f>
        <v>30750</v>
      </c>
      <c r="G66" s="15"/>
    </row>
    <row r="67" s="3" customFormat="1" ht="21" customHeight="1" spans="1:7">
      <c r="A67" s="16" t="s">
        <v>101</v>
      </c>
      <c r="B67" s="22" t="s">
        <v>102</v>
      </c>
      <c r="C67" s="12" t="s">
        <v>14</v>
      </c>
      <c r="D67" s="13">
        <v>4731</v>
      </c>
      <c r="E67" s="13">
        <v>10</v>
      </c>
      <c r="F67" s="13">
        <f t="shared" si="9"/>
        <v>47310</v>
      </c>
      <c r="G67" s="15"/>
    </row>
    <row r="68" s="3" customFormat="1" ht="21" customHeight="1" spans="1:7">
      <c r="A68" s="16" t="s">
        <v>103</v>
      </c>
      <c r="B68" s="22" t="s">
        <v>104</v>
      </c>
      <c r="C68" s="12" t="s">
        <v>14</v>
      </c>
      <c r="D68" s="13">
        <v>3200</v>
      </c>
      <c r="E68" s="13">
        <v>10</v>
      </c>
      <c r="F68" s="13">
        <f t="shared" si="9"/>
        <v>32000</v>
      </c>
      <c r="G68" s="15"/>
    </row>
    <row r="69" s="3" customFormat="1" ht="21" customHeight="1" spans="1:7">
      <c r="A69" s="16" t="s">
        <v>105</v>
      </c>
      <c r="B69" s="22" t="s">
        <v>106</v>
      </c>
      <c r="C69" s="12" t="s">
        <v>14</v>
      </c>
      <c r="D69" s="13">
        <v>2675</v>
      </c>
      <c r="E69" s="13">
        <v>10</v>
      </c>
      <c r="F69" s="13">
        <f t="shared" si="9"/>
        <v>26750</v>
      </c>
      <c r="G69" s="15"/>
    </row>
    <row r="70" s="3" customFormat="1" ht="21" customHeight="1" spans="1:7">
      <c r="A70" s="16" t="s">
        <v>107</v>
      </c>
      <c r="B70" s="22" t="s">
        <v>108</v>
      </c>
      <c r="C70" s="12" t="s">
        <v>85</v>
      </c>
      <c r="D70" s="13">
        <v>34</v>
      </c>
      <c r="E70" s="13">
        <v>200</v>
      </c>
      <c r="F70" s="13">
        <f t="shared" si="9"/>
        <v>6800</v>
      </c>
      <c r="G70" s="15"/>
    </row>
    <row r="71" s="3" customFormat="1" ht="21" customHeight="1" spans="1:7">
      <c r="A71" s="16" t="s">
        <v>109</v>
      </c>
      <c r="B71" s="22" t="s">
        <v>110</v>
      </c>
      <c r="C71" s="12" t="s">
        <v>85</v>
      </c>
      <c r="D71" s="13">
        <v>6</v>
      </c>
      <c r="E71" s="13">
        <v>1500</v>
      </c>
      <c r="F71" s="13">
        <f t="shared" si="9"/>
        <v>9000</v>
      </c>
      <c r="G71" s="15"/>
    </row>
    <row r="72" s="3" customFormat="1" ht="26" customHeight="1" spans="1:7">
      <c r="A72" s="10" t="s">
        <v>111</v>
      </c>
      <c r="B72" s="11" t="s">
        <v>112</v>
      </c>
      <c r="C72" s="12"/>
      <c r="D72" s="13"/>
      <c r="E72" s="13"/>
      <c r="F72" s="14">
        <f>SUM(F73:F73)</f>
        <v>20000</v>
      </c>
      <c r="G72" s="15"/>
    </row>
    <row r="73" s="3" customFormat="1" ht="21" customHeight="1" spans="1:7">
      <c r="A73" s="16" t="s">
        <v>55</v>
      </c>
      <c r="B73" s="22" t="s">
        <v>113</v>
      </c>
      <c r="C73" s="12" t="s">
        <v>14</v>
      </c>
      <c r="D73" s="13">
        <v>2000</v>
      </c>
      <c r="E73" s="13">
        <v>10</v>
      </c>
      <c r="F73" s="13">
        <f>E73*D73</f>
        <v>20000</v>
      </c>
      <c r="G73" s="15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2022-10-26T07:55:00Z</dcterms:created>
  <dcterms:modified xsi:type="dcterms:W3CDTF">2022-11-04T08:51:06Z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541B665CB4144468AF5B51778F959E4D</vt:lpwstr>
  </property>
</Properties>
</file>